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1715" windowHeight="6030" activeTab="2"/>
  </bookViews>
  <sheets>
    <sheet name="2016-2017" sheetId="9" r:id="rId1"/>
    <sheet name="2017-2018" sheetId="10" r:id="rId2"/>
    <sheet name="2018-2019" sheetId="11" r:id="rId3"/>
  </sheets>
  <calcPr calcId="144525"/>
</workbook>
</file>

<file path=xl/calcChain.xml><?xml version="1.0" encoding="utf-8"?>
<calcChain xmlns="http://schemas.openxmlformats.org/spreadsheetml/2006/main">
  <c r="E28" i="11" l="1"/>
  <c r="E37" i="11" l="1"/>
  <c r="E41" i="11"/>
  <c r="G39" i="11"/>
  <c r="C28" i="11"/>
  <c r="C23" i="11"/>
  <c r="E23" i="11" s="1"/>
  <c r="E22" i="11"/>
  <c r="E21" i="11"/>
  <c r="E20" i="11"/>
  <c r="E19" i="11"/>
  <c r="E18" i="11"/>
  <c r="E17" i="11"/>
  <c r="E16" i="11"/>
  <c r="E15" i="11"/>
  <c r="E14" i="11"/>
  <c r="C13" i="11"/>
  <c r="E12" i="11"/>
  <c r="E11" i="11"/>
  <c r="E10" i="11"/>
  <c r="E9" i="11"/>
  <c r="E3" i="11"/>
  <c r="E8" i="11"/>
  <c r="E7" i="11"/>
  <c r="E6" i="11"/>
  <c r="E41" i="10"/>
  <c r="G39" i="10"/>
  <c r="E37" i="10"/>
  <c r="C28" i="10"/>
  <c r="E28" i="10"/>
  <c r="C23" i="10"/>
  <c r="E23" i="10"/>
  <c r="E22" i="10"/>
  <c r="E21" i="10"/>
  <c r="G20" i="10"/>
  <c r="F20" i="10"/>
  <c r="C20" i="10"/>
  <c r="E20" i="10"/>
  <c r="G19" i="10"/>
  <c r="F19" i="10"/>
  <c r="C19" i="10"/>
  <c r="E19" i="10"/>
  <c r="C18" i="10"/>
  <c r="E18" i="10"/>
  <c r="C17" i="10"/>
  <c r="E17" i="10"/>
  <c r="G16" i="10"/>
  <c r="F16" i="10"/>
  <c r="C16" i="10"/>
  <c r="E16" i="10"/>
  <c r="G15" i="10"/>
  <c r="F15" i="10"/>
  <c r="C15" i="10"/>
  <c r="E15" i="10"/>
  <c r="E14" i="10"/>
  <c r="C13" i="10"/>
  <c r="G12" i="10"/>
  <c r="F12" i="10"/>
  <c r="C12" i="10"/>
  <c r="E12" i="10"/>
  <c r="G11" i="10"/>
  <c r="F11" i="10"/>
  <c r="C11" i="10"/>
  <c r="E11" i="10"/>
  <c r="C10" i="10"/>
  <c r="E10" i="10"/>
  <c r="E9" i="10"/>
  <c r="G8" i="10"/>
  <c r="F8" i="10"/>
  <c r="E3" i="10"/>
  <c r="E8" i="10"/>
  <c r="G7" i="10"/>
  <c r="F7" i="10"/>
  <c r="E7" i="10"/>
  <c r="E6" i="10"/>
  <c r="C5" i="10"/>
  <c r="C4" i="10"/>
  <c r="E4" i="10"/>
  <c r="F55" i="9"/>
  <c r="B55" i="9"/>
  <c r="E49" i="9"/>
  <c r="G47" i="9"/>
  <c r="E45" i="9"/>
  <c r="C36" i="9"/>
  <c r="E36" i="9"/>
  <c r="C31" i="9"/>
  <c r="E31" i="9"/>
  <c r="E30" i="9"/>
  <c r="E29" i="9"/>
  <c r="F28" i="9"/>
  <c r="E28" i="9"/>
  <c r="F27" i="9"/>
  <c r="E27" i="9"/>
  <c r="E26" i="9"/>
  <c r="E25" i="9"/>
  <c r="E24" i="9"/>
  <c r="E23" i="9"/>
  <c r="E22" i="9"/>
  <c r="C21" i="9"/>
  <c r="F20" i="9"/>
  <c r="E20" i="9"/>
  <c r="F19" i="9"/>
  <c r="E19" i="9"/>
  <c r="E18" i="9"/>
  <c r="E17" i="9"/>
  <c r="E16" i="9"/>
  <c r="E15" i="9"/>
  <c r="E14" i="9"/>
  <c r="C13" i="9"/>
  <c r="F12" i="9"/>
  <c r="E12" i="9"/>
  <c r="F11" i="9"/>
  <c r="E11" i="9"/>
  <c r="E10" i="9"/>
  <c r="E9" i="9"/>
  <c r="E8" i="9"/>
  <c r="E7" i="9"/>
  <c r="E6" i="9"/>
  <c r="C5" i="9"/>
  <c r="C4" i="9"/>
  <c r="E4" i="9"/>
  <c r="E3" i="9"/>
  <c r="C5" i="11" l="1"/>
  <c r="C4" i="11" s="1"/>
  <c r="E4" i="11" s="1"/>
</calcChain>
</file>

<file path=xl/sharedStrings.xml><?xml version="1.0" encoding="utf-8"?>
<sst xmlns="http://schemas.openxmlformats.org/spreadsheetml/2006/main" count="253" uniqueCount="81">
  <si>
    <t>STT</t>
  </si>
  <si>
    <t>TS</t>
  </si>
  <si>
    <t>% ĐẠT</t>
  </si>
  <si>
    <t>Số tiền</t>
  </si>
  <si>
    <t>GHI CHÚ</t>
  </si>
  <si>
    <t>Theo QĐ</t>
  </si>
  <si>
    <t>Cá nhân</t>
  </si>
  <si>
    <t>Số liệu này có cả khóa ra trường đạt danh hiệu nhưng 
không khen thưởng</t>
  </si>
  <si>
    <t>XS</t>
  </si>
  <si>
    <t>Giỏi</t>
  </si>
  <si>
    <t>Khá</t>
  </si>
  <si>
    <t>Tập thể lớp</t>
  </si>
  <si>
    <t>Khiển trách</t>
  </si>
  <si>
    <t>Cảnh cáo</t>
  </si>
  <si>
    <t>Đình chỉ học tập</t>
  </si>
  <si>
    <t>Học bổng</t>
  </si>
  <si>
    <t>HK1</t>
  </si>
  <si>
    <t>HK2</t>
  </si>
  <si>
    <t>Cộng =</t>
  </si>
  <si>
    <t>Tổng Số HSSV đạt Khen thưởng (HK&amp;NH)</t>
  </si>
  <si>
    <t>Trung cấp chuyên nghiệp</t>
  </si>
  <si>
    <t>Kỷ luật HSSV (lượt)</t>
  </si>
  <si>
    <t>Bảo lưu kết quả</t>
  </si>
  <si>
    <t>Rút hồ sơ - Học phí</t>
  </si>
  <si>
    <t>Tự ý nghỉ - vắng từ đầu</t>
  </si>
  <si>
    <t>Đình chỉ học tập 1 năm</t>
  </si>
  <si>
    <t>Chết do tai nạn</t>
  </si>
  <si>
    <t>Miễn giảm học phí</t>
  </si>
  <si>
    <t xml:space="preserve"> / lượt</t>
  </si>
  <si>
    <t>Giỏi học kỳ</t>
  </si>
  <si>
    <t>Khá học kỳ</t>
  </si>
  <si>
    <t>Giỏi, khá (HK1 &amp; HK2)
không khen thưởng</t>
  </si>
  <si>
    <t>Cán bộ lớp Học kỳ</t>
  </si>
  <si>
    <t>Cán bộ lớp NH</t>
  </si>
  <si>
    <t>đạt danh hiệu khóa tốt nghiệp 
không khen thưởng</t>
  </si>
  <si>
    <t>Buộc thôi học</t>
  </si>
  <si>
    <t>Buộc thôi học do VP.NQ-QC</t>
  </si>
  <si>
    <t>Tạm ngừng học</t>
  </si>
  <si>
    <t>được khen</t>
  </si>
  <si>
    <t>HSSV xóa tên nghỉ học</t>
  </si>
  <si>
    <t>Sau khi kết thúc năm học vì nợ quá số đơn vị học trình
(rèn luyện kém năm học)</t>
  </si>
  <si>
    <t xml:space="preserve"> /</t>
  </si>
  <si>
    <t>Khá học kỳ không khen</t>
  </si>
  <si>
    <t>TỔNG HỢP SỐ LIỆU ĐỂ BÁO CÁO NĂM HỌC 2016-2017</t>
  </si>
  <si>
    <t xml:space="preserve"> /5250</t>
  </si>
  <si>
    <t xml:space="preserve"> 144/550</t>
  </si>
  <si>
    <t xml:space="preserve"> /446</t>
  </si>
  <si>
    <t xml:space="preserve"> 1/02</t>
  </si>
  <si>
    <t xml:space="preserve"> 5/08</t>
  </si>
  <si>
    <t>Cao đẳng và LTCĐ</t>
  </si>
  <si>
    <t xml:space="preserve"> /3927</t>
  </si>
  <si>
    <t xml:space="preserve"> 16/38</t>
  </si>
  <si>
    <t>TCN (9+4), CĐN (12+3)</t>
  </si>
  <si>
    <t xml:space="preserve"> /877</t>
  </si>
  <si>
    <t xml:space="preserve"> 1/04</t>
  </si>
  <si>
    <t xml:space="preserve"> 2/02</t>
  </si>
  <si>
    <t xml:space="preserve"> 11/11</t>
  </si>
  <si>
    <t xml:space="preserve"> / Lớp</t>
  </si>
  <si>
    <t>Có 06 lớp HK và 0 lớp 
NH đạt danh hiệu =</t>
  </si>
  <si>
    <t xml:space="preserve"> /7002</t>
  </si>
  <si>
    <t>Buộc ra khỏi Ký túc xá</t>
  </si>
  <si>
    <t xml:space="preserve"> /5901</t>
  </si>
  <si>
    <t xml:space="preserve"> /135 Lớp</t>
  </si>
  <si>
    <t>Học bổng ngoài ngân sách</t>
  </si>
  <si>
    <t>TỔNG HỢP SỐ LIỆU ĐỂ BÁO CÁO NĂM HỌC 2017-2018</t>
  </si>
  <si>
    <t xml:space="preserve"> /8208</t>
  </si>
  <si>
    <t xml:space="preserve"> 233/1039</t>
  </si>
  <si>
    <t xml:space="preserve"> /2176</t>
  </si>
  <si>
    <t xml:space="preserve"> /6032</t>
  </si>
  <si>
    <t>Có 13 lớp HK và 0 lớp 
NH đạt danh hiệu =</t>
  </si>
  <si>
    <t xml:space="preserve"> / 187 Lớp</t>
  </si>
  <si>
    <t xml:space="preserve"> /9359</t>
  </si>
  <si>
    <t>Thôi học - Rút hồ sơ - Học phí</t>
  </si>
  <si>
    <t xml:space="preserve"> /8081</t>
  </si>
  <si>
    <t xml:space="preserve"> /8077</t>
  </si>
  <si>
    <t>TỔNG HỢP SỐ LIỆU ĐỂ BÁO CÁO NĂM HỌC 2018-2019</t>
  </si>
  <si>
    <t xml:space="preserve"> /  Lớp</t>
  </si>
  <si>
    <t>HSSV nghỉ học tạm ngưng</t>
  </si>
  <si>
    <t xml:space="preserve"> /9508</t>
  </si>
  <si>
    <t>HK2 chưa xét</t>
  </si>
  <si>
    <t xml:space="preserve"> /11579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</si>
</sst>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1" x14ac:knownFonts="1">
    <font>
      <sz val="10"/>
      <name val="Times New Roman"/>
    </font>
    <font>
      <sz val="10"/>
      <name val="Times New Roman"/>
    </font>
    <font>
      <sz val="11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8"/>
      <color indexed="8"/>
      <name val="Times New Roman"/>
      <family val="1"/>
    </font>
    <font>
      <sz val="14"/>
      <color indexed="8"/>
      <name val="Times New Roman"/>
      <family val="1"/>
    </font>
    <font>
      <sz val="7"/>
      <color indexed="8"/>
      <name val="Times New Roman"/>
      <family val="1"/>
    </font>
    <font>
      <b/>
      <sz val="11"/>
      <name val="Times New Roman"/>
      <family val="1"/>
    </font>
    <font>
      <b/>
      <sz val="10.5"/>
      <name val="Times New Roman"/>
      <family val="1"/>
    </font>
    <font>
      <sz val="10.5"/>
      <name val="Times New Roman"/>
      <family val="1"/>
    </font>
    <font>
      <sz val="13"/>
      <name val="Times New Roman"/>
      <family val="1"/>
    </font>
    <font>
      <sz val="9"/>
      <color indexed="8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4" fillId="0" borderId="1" xfId="0" applyFont="1" applyBorder="1"/>
    <xf numFmtId="0" fontId="5" fillId="0" borderId="0" xfId="0" applyFont="1"/>
    <xf numFmtId="2" fontId="5" fillId="0" borderId="1" xfId="0" applyNumberFormat="1" applyFont="1" applyBorder="1"/>
    <xf numFmtId="0" fontId="5" fillId="0" borderId="1" xfId="0" applyFont="1" applyBorder="1" applyAlignment="1">
      <alignment horizontal="right"/>
    </xf>
    <xf numFmtId="0" fontId="4" fillId="0" borderId="1" xfId="0" applyFont="1" applyBorder="1" applyAlignment="1"/>
    <xf numFmtId="0" fontId="2" fillId="0" borderId="0" xfId="0" applyFont="1"/>
    <xf numFmtId="164" fontId="7" fillId="0" borderId="1" xfId="1" applyNumberFormat="1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right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left"/>
    </xf>
    <xf numFmtId="2" fontId="6" fillId="0" borderId="1" xfId="0" applyNumberFormat="1" applyFont="1" applyBorder="1"/>
    <xf numFmtId="2" fontId="4" fillId="0" borderId="1" xfId="0" applyNumberFormat="1" applyFont="1" applyBorder="1"/>
    <xf numFmtId="164" fontId="7" fillId="0" borderId="2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/>
    <xf numFmtId="43" fontId="4" fillId="0" borderId="1" xfId="1" applyFont="1" applyBorder="1" applyAlignment="1">
      <alignment horizontal="right"/>
    </xf>
    <xf numFmtId="2" fontId="4" fillId="0" borderId="1" xfId="0" applyNumberFormat="1" applyFont="1" applyBorder="1" applyAlignment="1">
      <alignment horizontal="right"/>
    </xf>
    <xf numFmtId="16" fontId="6" fillId="0" borderId="1" xfId="0" applyNumberFormat="1" applyFont="1" applyBorder="1"/>
    <xf numFmtId="0" fontId="6" fillId="0" borderId="1" xfId="0" applyFont="1" applyBorder="1" applyAlignment="1">
      <alignment vertical="center"/>
    </xf>
    <xf numFmtId="2" fontId="6" fillId="0" borderId="1" xfId="0" applyNumberFormat="1" applyFont="1" applyBorder="1" applyAlignment="1">
      <alignment vertical="center"/>
    </xf>
    <xf numFmtId="0" fontId="11" fillId="0" borderId="1" xfId="0" applyFont="1" applyBorder="1"/>
    <xf numFmtId="0" fontId="13" fillId="0" borderId="1" xfId="0" applyFont="1" applyBorder="1" applyAlignment="1">
      <alignment horizontal="right"/>
    </xf>
    <xf numFmtId="164" fontId="7" fillId="0" borderId="1" xfId="1" applyNumberFormat="1" applyFont="1" applyBorder="1" applyAlignment="1">
      <alignment vertical="center" wrapText="1"/>
    </xf>
    <xf numFmtId="164" fontId="16" fillId="0" borderId="1" xfId="1" applyNumberFormat="1" applyFont="1" applyBorder="1"/>
    <xf numFmtId="0" fontId="17" fillId="0" borderId="1" xfId="0" applyFont="1" applyBorder="1"/>
    <xf numFmtId="0" fontId="5" fillId="0" borderId="0" xfId="0" applyFont="1" applyAlignment="1">
      <alignment horizontal="center"/>
    </xf>
    <xf numFmtId="0" fontId="18" fillId="0" borderId="1" xfId="0" applyFont="1" applyBorder="1"/>
    <xf numFmtId="0" fontId="15" fillId="0" borderId="1" xfId="0" applyFont="1" applyBorder="1"/>
    <xf numFmtId="164" fontId="7" fillId="0" borderId="3" xfId="0" applyNumberFormat="1" applyFont="1" applyBorder="1" applyAlignment="1"/>
    <xf numFmtId="164" fontId="7" fillId="0" borderId="4" xfId="0" applyNumberFormat="1" applyFont="1" applyBorder="1" applyAlignment="1"/>
    <xf numFmtId="0" fontId="20" fillId="0" borderId="1" xfId="0" applyFont="1" applyBorder="1"/>
    <xf numFmtId="164" fontId="4" fillId="0" borderId="1" xfId="0" applyNumberFormat="1" applyFont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164" fontId="5" fillId="0" borderId="5" xfId="1" applyNumberFormat="1" applyFont="1" applyBorder="1" applyAlignment="1">
      <alignment horizontal="center" vertical="center"/>
    </xf>
    <xf numFmtId="164" fontId="5" fillId="0" borderId="6" xfId="1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/>
    </xf>
    <xf numFmtId="164" fontId="3" fillId="0" borderId="7" xfId="1" applyNumberFormat="1" applyFont="1" applyBorder="1" applyAlignment="1">
      <alignment horizontal="center" vertical="center" wrapText="1"/>
    </xf>
    <xf numFmtId="164" fontId="3" fillId="0" borderId="9" xfId="1" applyNumberFormat="1" applyFont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11" xfId="1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wrapText="1"/>
    </xf>
    <xf numFmtId="0" fontId="10" fillId="0" borderId="1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 wrapText="1"/>
    </xf>
    <xf numFmtId="0" fontId="9" fillId="0" borderId="12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2" fillId="0" borderId="3" xfId="0" applyFont="1" applyBorder="1" applyAlignment="1">
      <alignment horizontal="center" wrapText="1"/>
    </xf>
    <xf numFmtId="0" fontId="12" fillId="0" borderId="12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164" fontId="3" fillId="0" borderId="3" xfId="1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/>
    </xf>
    <xf numFmtId="164" fontId="11" fillId="0" borderId="1" xfId="1" applyNumberFormat="1" applyFont="1" applyBorder="1" applyAlignment="1">
      <alignment horizontal="center"/>
    </xf>
    <xf numFmtId="0" fontId="19" fillId="0" borderId="7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3"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view="pageBreakPreview" zoomScaleNormal="100" workbookViewId="0">
      <selection activeCell="B7" sqref="B7"/>
    </sheetView>
  </sheetViews>
  <sheetFormatPr defaultRowHeight="15" x14ac:dyDescent="0.25"/>
  <cols>
    <col min="1" max="1" width="7.5" style="9" customWidth="1"/>
    <col min="2" max="2" width="35.83203125" style="9" customWidth="1"/>
    <col min="3" max="5" width="10.83203125" style="9" customWidth="1"/>
    <col min="6" max="6" width="16.83203125" style="9" customWidth="1"/>
    <col min="7" max="7" width="12.83203125" style="9" customWidth="1"/>
    <col min="8" max="8" width="9.33203125" style="9"/>
    <col min="9" max="9" width="13.5" style="9" bestFit="1" customWidth="1"/>
    <col min="10" max="16384" width="9.33203125" style="9"/>
  </cols>
  <sheetData>
    <row r="1" spans="1:7" s="1" customFormat="1" ht="30" customHeight="1" x14ac:dyDescent="0.2">
      <c r="A1" s="59" t="s">
        <v>43</v>
      </c>
      <c r="B1" s="59"/>
      <c r="C1" s="59"/>
      <c r="D1" s="59"/>
      <c r="E1" s="59"/>
      <c r="F1" s="59"/>
      <c r="G1" s="59"/>
    </row>
    <row r="2" spans="1:7" s="1" customFormat="1" ht="15.95" customHeight="1" x14ac:dyDescent="0.2">
      <c r="A2" s="12" t="s">
        <v>0</v>
      </c>
      <c r="B2" s="12"/>
      <c r="C2" s="12" t="s">
        <v>1</v>
      </c>
      <c r="D2" s="12"/>
      <c r="E2" s="12" t="s">
        <v>2</v>
      </c>
      <c r="F2" s="12" t="s">
        <v>3</v>
      </c>
      <c r="G2" s="12" t="s">
        <v>4</v>
      </c>
    </row>
    <row r="3" spans="1:7" s="5" customFormat="1" ht="15.95" customHeight="1" x14ac:dyDescent="0.3">
      <c r="A3" s="2">
        <v>1</v>
      </c>
      <c r="B3" s="3" t="s">
        <v>19</v>
      </c>
      <c r="C3" s="4"/>
      <c r="D3" s="3"/>
      <c r="E3" s="58">
        <f>SUM(F7:F8,F11:F12,F15:F16,F19:F20,F22:F24,F27:F28)</f>
        <v>55850000</v>
      </c>
      <c r="F3" s="58"/>
      <c r="G3" s="13" t="s">
        <v>5</v>
      </c>
    </row>
    <row r="4" spans="1:7" s="5" customFormat="1" ht="15.95" customHeight="1" x14ac:dyDescent="0.3">
      <c r="A4" s="2"/>
      <c r="B4" s="3" t="s">
        <v>6</v>
      </c>
      <c r="C4" s="4">
        <f>SUM(C5,C13,C21)</f>
        <v>550</v>
      </c>
      <c r="D4" s="4" t="s">
        <v>44</v>
      </c>
      <c r="E4" s="19">
        <f>C4*100/5250</f>
        <v>10.476190476190476</v>
      </c>
      <c r="F4" s="29" t="s">
        <v>45</v>
      </c>
      <c r="G4" s="13" t="s">
        <v>38</v>
      </c>
    </row>
    <row r="5" spans="1:7" s="5" customFormat="1" ht="24.95" customHeight="1" x14ac:dyDescent="0.3">
      <c r="A5" s="2"/>
      <c r="B5" s="4" t="s">
        <v>20</v>
      </c>
      <c r="C5" s="4">
        <f>SUM(C6:C12)</f>
        <v>63</v>
      </c>
      <c r="D5" s="55" t="s">
        <v>7</v>
      </c>
      <c r="E5" s="56"/>
      <c r="F5" s="56"/>
      <c r="G5" s="57"/>
    </row>
    <row r="6" spans="1:7" s="5" customFormat="1" ht="15" customHeight="1" x14ac:dyDescent="0.3">
      <c r="A6" s="15"/>
      <c r="B6" s="16" t="s">
        <v>8</v>
      </c>
      <c r="C6" s="13">
        <v>0</v>
      </c>
      <c r="D6" s="17" t="s">
        <v>46</v>
      </c>
      <c r="E6" s="18">
        <f t="shared" ref="E6:E12" si="0">C6*100/551</f>
        <v>0</v>
      </c>
      <c r="F6" s="13"/>
      <c r="G6" s="13"/>
    </row>
    <row r="7" spans="1:7" s="5" customFormat="1" ht="15" customHeight="1" x14ac:dyDescent="0.3">
      <c r="A7" s="15"/>
      <c r="B7" s="16" t="s">
        <v>9</v>
      </c>
      <c r="C7" s="13">
        <v>2</v>
      </c>
      <c r="D7" s="17" t="s">
        <v>46</v>
      </c>
      <c r="E7" s="18">
        <f t="shared" si="0"/>
        <v>0.36297640653357532</v>
      </c>
      <c r="F7" s="10">
        <v>700000</v>
      </c>
      <c r="G7" s="25" t="s">
        <v>47</v>
      </c>
    </row>
    <row r="8" spans="1:7" s="5" customFormat="1" ht="15" customHeight="1" x14ac:dyDescent="0.3">
      <c r="A8" s="15"/>
      <c r="B8" s="16" t="s">
        <v>10</v>
      </c>
      <c r="C8" s="13">
        <v>8</v>
      </c>
      <c r="D8" s="17" t="s">
        <v>46</v>
      </c>
      <c r="E8" s="18">
        <f t="shared" si="0"/>
        <v>1.4519056261343013</v>
      </c>
      <c r="F8" s="10">
        <v>2000000</v>
      </c>
      <c r="G8" s="25" t="s">
        <v>48</v>
      </c>
    </row>
    <row r="9" spans="1:7" s="5" customFormat="1" ht="15" customHeight="1" x14ac:dyDescent="0.3">
      <c r="A9" s="15"/>
      <c r="B9" s="16" t="s">
        <v>29</v>
      </c>
      <c r="C9" s="13">
        <v>2</v>
      </c>
      <c r="D9" s="17" t="s">
        <v>46</v>
      </c>
      <c r="E9" s="18">
        <f t="shared" si="0"/>
        <v>0.36297640653357532</v>
      </c>
      <c r="F9" s="45" t="s">
        <v>31</v>
      </c>
      <c r="G9" s="46"/>
    </row>
    <row r="10" spans="1:7" s="5" customFormat="1" ht="15" customHeight="1" x14ac:dyDescent="0.3">
      <c r="A10" s="15"/>
      <c r="B10" s="16" t="s">
        <v>30</v>
      </c>
      <c r="C10" s="13">
        <v>43</v>
      </c>
      <c r="D10" s="17" t="s">
        <v>46</v>
      </c>
      <c r="E10" s="18">
        <f t="shared" si="0"/>
        <v>7.8039927404718696</v>
      </c>
      <c r="F10" s="47"/>
      <c r="G10" s="48"/>
    </row>
    <row r="11" spans="1:7" s="5" customFormat="1" ht="15" customHeight="1" x14ac:dyDescent="0.3">
      <c r="A11" s="15"/>
      <c r="B11" s="16" t="s">
        <v>32</v>
      </c>
      <c r="C11" s="13">
        <v>6</v>
      </c>
      <c r="D11" s="17" t="s">
        <v>46</v>
      </c>
      <c r="E11" s="18">
        <f t="shared" si="0"/>
        <v>1.0889292196007259</v>
      </c>
      <c r="F11" s="20">
        <f>250000*C11</f>
        <v>1500000</v>
      </c>
      <c r="G11" s="17">
        <v>6</v>
      </c>
    </row>
    <row r="12" spans="1:7" s="5" customFormat="1" ht="15" customHeight="1" x14ac:dyDescent="0.3">
      <c r="A12" s="15"/>
      <c r="B12" s="16" t="s">
        <v>33</v>
      </c>
      <c r="C12" s="13">
        <v>2</v>
      </c>
      <c r="D12" s="17" t="s">
        <v>46</v>
      </c>
      <c r="E12" s="18">
        <f t="shared" si="0"/>
        <v>0.36297640653357532</v>
      </c>
      <c r="F12" s="10">
        <f>500000*C12</f>
        <v>1000000</v>
      </c>
      <c r="G12" s="17">
        <v>2</v>
      </c>
    </row>
    <row r="13" spans="1:7" s="5" customFormat="1" ht="24.95" customHeight="1" x14ac:dyDescent="0.3">
      <c r="A13" s="2"/>
      <c r="B13" s="4" t="s">
        <v>49</v>
      </c>
      <c r="C13" s="4">
        <f>SUM(C14:C20)</f>
        <v>429</v>
      </c>
      <c r="D13" s="55" t="s">
        <v>7</v>
      </c>
      <c r="E13" s="56"/>
      <c r="F13" s="56"/>
      <c r="G13" s="57"/>
    </row>
    <row r="14" spans="1:7" s="5" customFormat="1" ht="15" customHeight="1" x14ac:dyDescent="0.3">
      <c r="A14" s="15"/>
      <c r="B14" s="16" t="s">
        <v>8</v>
      </c>
      <c r="C14" s="13">
        <v>0</v>
      </c>
      <c r="D14" s="17" t="s">
        <v>50</v>
      </c>
      <c r="E14" s="18">
        <f t="shared" ref="E14:E20" si="1">C14*100/2411</f>
        <v>0</v>
      </c>
      <c r="F14" s="13"/>
      <c r="G14" s="13"/>
    </row>
    <row r="15" spans="1:7" s="5" customFormat="1" ht="15" customHeight="1" x14ac:dyDescent="0.3">
      <c r="A15" s="15"/>
      <c r="B15" s="16" t="s">
        <v>9</v>
      </c>
      <c r="C15" s="13">
        <v>2</v>
      </c>
      <c r="D15" s="17" t="s">
        <v>50</v>
      </c>
      <c r="E15" s="18">
        <f t="shared" si="1"/>
        <v>8.2953131480713399E-2</v>
      </c>
      <c r="F15" s="10">
        <v>700000</v>
      </c>
      <c r="G15" s="25" t="s">
        <v>47</v>
      </c>
    </row>
    <row r="16" spans="1:7" s="5" customFormat="1" ht="15" customHeight="1" x14ac:dyDescent="0.3">
      <c r="A16" s="15"/>
      <c r="B16" s="16" t="s">
        <v>10</v>
      </c>
      <c r="C16" s="13">
        <v>38</v>
      </c>
      <c r="D16" s="17" t="s">
        <v>50</v>
      </c>
      <c r="E16" s="18">
        <f t="shared" si="1"/>
        <v>1.5761094981335546</v>
      </c>
      <c r="F16" s="10">
        <v>6400000</v>
      </c>
      <c r="G16" s="25" t="s">
        <v>51</v>
      </c>
    </row>
    <row r="17" spans="1:7" s="5" customFormat="1" ht="15" customHeight="1" x14ac:dyDescent="0.3">
      <c r="A17" s="15"/>
      <c r="B17" s="16" t="s">
        <v>29</v>
      </c>
      <c r="C17" s="13">
        <v>21</v>
      </c>
      <c r="D17" s="17" t="s">
        <v>50</v>
      </c>
      <c r="E17" s="18">
        <f t="shared" si="1"/>
        <v>0.87100788054749068</v>
      </c>
      <c r="F17" s="30"/>
      <c r="G17" s="25"/>
    </row>
    <row r="18" spans="1:7" s="5" customFormat="1" ht="15" customHeight="1" x14ac:dyDescent="0.3">
      <c r="A18" s="15"/>
      <c r="B18" s="16" t="s">
        <v>30</v>
      </c>
      <c r="C18" s="13">
        <v>285</v>
      </c>
      <c r="D18" s="17" t="s">
        <v>50</v>
      </c>
      <c r="E18" s="18">
        <f t="shared" si="1"/>
        <v>11.82082123600166</v>
      </c>
      <c r="F18" s="60" t="s">
        <v>42</v>
      </c>
      <c r="G18" s="61"/>
    </row>
    <row r="19" spans="1:7" s="5" customFormat="1" ht="15" customHeight="1" x14ac:dyDescent="0.3">
      <c r="A19" s="15"/>
      <c r="B19" s="16" t="s">
        <v>32</v>
      </c>
      <c r="C19" s="13">
        <v>38</v>
      </c>
      <c r="D19" s="17" t="s">
        <v>50</v>
      </c>
      <c r="E19" s="18">
        <f t="shared" si="1"/>
        <v>1.5761094981335546</v>
      </c>
      <c r="F19" s="20">
        <f>250000*C19</f>
        <v>9500000</v>
      </c>
      <c r="G19" s="17">
        <v>38</v>
      </c>
    </row>
    <row r="20" spans="1:7" s="5" customFormat="1" ht="15" customHeight="1" x14ac:dyDescent="0.3">
      <c r="A20" s="15"/>
      <c r="B20" s="16" t="s">
        <v>33</v>
      </c>
      <c r="C20" s="13">
        <v>45</v>
      </c>
      <c r="D20" s="17" t="s">
        <v>50</v>
      </c>
      <c r="E20" s="18">
        <f t="shared" si="1"/>
        <v>1.8664454583160515</v>
      </c>
      <c r="F20" s="10">
        <f>500000*C20</f>
        <v>22500000</v>
      </c>
      <c r="G20" s="17">
        <v>45</v>
      </c>
    </row>
    <row r="21" spans="1:7" s="5" customFormat="1" ht="17.100000000000001" customHeight="1" x14ac:dyDescent="0.3">
      <c r="A21" s="2"/>
      <c r="B21" s="28" t="s">
        <v>52</v>
      </c>
      <c r="C21" s="4">
        <f>SUM(C22:C28)</f>
        <v>58</v>
      </c>
      <c r="D21" s="49"/>
      <c r="E21" s="50"/>
      <c r="F21" s="50"/>
      <c r="G21" s="51"/>
    </row>
    <row r="22" spans="1:7" s="5" customFormat="1" ht="15" customHeight="1" x14ac:dyDescent="0.3">
      <c r="A22" s="15"/>
      <c r="B22" s="16" t="s">
        <v>8</v>
      </c>
      <c r="C22" s="13">
        <v>1</v>
      </c>
      <c r="D22" s="17" t="s">
        <v>53</v>
      </c>
      <c r="E22" s="18">
        <f t="shared" ref="E22:E28" si="2">C22*100/2411</f>
        <v>4.14765657403567E-2</v>
      </c>
      <c r="F22" s="10">
        <v>1000000</v>
      </c>
      <c r="G22" s="25" t="s">
        <v>54</v>
      </c>
    </row>
    <row r="23" spans="1:7" s="5" customFormat="1" ht="15" customHeight="1" x14ac:dyDescent="0.3">
      <c r="A23" s="15"/>
      <c r="B23" s="16" t="s">
        <v>9</v>
      </c>
      <c r="C23" s="13">
        <v>2</v>
      </c>
      <c r="D23" s="17" t="s">
        <v>53</v>
      </c>
      <c r="E23" s="18">
        <f t="shared" si="2"/>
        <v>8.2953131480713399E-2</v>
      </c>
      <c r="F23" s="10">
        <v>1400000</v>
      </c>
      <c r="G23" s="25" t="s">
        <v>55</v>
      </c>
    </row>
    <row r="24" spans="1:7" s="5" customFormat="1" ht="15" customHeight="1" x14ac:dyDescent="0.3">
      <c r="A24" s="15"/>
      <c r="B24" s="16" t="s">
        <v>10</v>
      </c>
      <c r="C24" s="13">
        <v>11</v>
      </c>
      <c r="D24" s="17" t="s">
        <v>53</v>
      </c>
      <c r="E24" s="18">
        <f t="shared" si="2"/>
        <v>0.45624222314392371</v>
      </c>
      <c r="F24" s="10">
        <v>4400000</v>
      </c>
      <c r="G24" s="25" t="s">
        <v>56</v>
      </c>
    </row>
    <row r="25" spans="1:7" s="5" customFormat="1" ht="15" customHeight="1" x14ac:dyDescent="0.3">
      <c r="A25" s="15"/>
      <c r="B25" s="16" t="s">
        <v>29</v>
      </c>
      <c r="C25" s="13">
        <v>6</v>
      </c>
      <c r="D25" s="17" t="s">
        <v>53</v>
      </c>
      <c r="E25" s="18">
        <f t="shared" si="2"/>
        <v>0.2488593944421402</v>
      </c>
      <c r="F25" s="45" t="s">
        <v>31</v>
      </c>
      <c r="G25" s="46"/>
    </row>
    <row r="26" spans="1:7" s="5" customFormat="1" ht="15" customHeight="1" x14ac:dyDescent="0.3">
      <c r="A26" s="15"/>
      <c r="B26" s="16" t="s">
        <v>30</v>
      </c>
      <c r="C26" s="13">
        <v>22</v>
      </c>
      <c r="D26" s="17" t="s">
        <v>53</v>
      </c>
      <c r="E26" s="18">
        <f t="shared" si="2"/>
        <v>0.91248444628784742</v>
      </c>
      <c r="F26" s="47"/>
      <c r="G26" s="48"/>
    </row>
    <row r="27" spans="1:7" s="5" customFormat="1" ht="15" customHeight="1" x14ac:dyDescent="0.3">
      <c r="A27" s="15"/>
      <c r="B27" s="16" t="s">
        <v>32</v>
      </c>
      <c r="C27" s="13">
        <v>13</v>
      </c>
      <c r="D27" s="17" t="s">
        <v>53</v>
      </c>
      <c r="E27" s="18">
        <f t="shared" si="2"/>
        <v>0.53919535462463708</v>
      </c>
      <c r="F27" s="20">
        <f>250000*C27</f>
        <v>3250000</v>
      </c>
      <c r="G27" s="17">
        <v>13</v>
      </c>
    </row>
    <row r="28" spans="1:7" s="5" customFormat="1" ht="15" customHeight="1" x14ac:dyDescent="0.3">
      <c r="A28" s="15"/>
      <c r="B28" s="16" t="s">
        <v>33</v>
      </c>
      <c r="C28" s="13">
        <v>3</v>
      </c>
      <c r="D28" s="17" t="s">
        <v>53</v>
      </c>
      <c r="E28" s="18">
        <f t="shared" si="2"/>
        <v>0.1244296972210701</v>
      </c>
      <c r="F28" s="10">
        <f>500000*C28</f>
        <v>1500000</v>
      </c>
      <c r="G28" s="17">
        <v>3</v>
      </c>
    </row>
    <row r="29" spans="1:7" s="5" customFormat="1" ht="17.100000000000001" customHeight="1" x14ac:dyDescent="0.3">
      <c r="A29" s="2"/>
      <c r="B29" s="4" t="s">
        <v>11</v>
      </c>
      <c r="C29" s="13">
        <v>0</v>
      </c>
      <c r="D29" s="13" t="s">
        <v>57</v>
      </c>
      <c r="E29" s="18">
        <f>C29*100/105</f>
        <v>0</v>
      </c>
      <c r="F29" s="21"/>
      <c r="G29" s="22"/>
    </row>
    <row r="30" spans="1:7" s="5" customFormat="1" ht="32.1" customHeight="1" x14ac:dyDescent="0.3">
      <c r="A30" s="15"/>
      <c r="B30" s="14" t="s">
        <v>58</v>
      </c>
      <c r="C30" s="26">
        <v>6</v>
      </c>
      <c r="D30" s="26" t="s">
        <v>62</v>
      </c>
      <c r="E30" s="27">
        <f>C30*100/135</f>
        <v>4.4444444444444446</v>
      </c>
      <c r="F30" s="43" t="s">
        <v>34</v>
      </c>
      <c r="G30" s="44"/>
    </row>
    <row r="31" spans="1:7" s="5" customFormat="1" ht="15" customHeight="1" x14ac:dyDescent="0.3">
      <c r="A31" s="2">
        <v>2</v>
      </c>
      <c r="B31" s="3" t="s">
        <v>21</v>
      </c>
      <c r="C31" s="4">
        <f>SUM(C32:C35)</f>
        <v>129</v>
      </c>
      <c r="D31" s="4" t="s">
        <v>59</v>
      </c>
      <c r="E31" s="23">
        <f>C31*100/7002</f>
        <v>1.842330762639246</v>
      </c>
      <c r="F31" s="3"/>
      <c r="G31" s="3"/>
    </row>
    <row r="32" spans="1:7" s="5" customFormat="1" ht="15" customHeight="1" x14ac:dyDescent="0.3">
      <c r="A32" s="2"/>
      <c r="B32" s="13" t="s">
        <v>12</v>
      </c>
      <c r="C32" s="3">
        <v>0</v>
      </c>
      <c r="D32" s="3"/>
      <c r="E32" s="3"/>
      <c r="F32" s="3"/>
      <c r="G32" s="3"/>
    </row>
    <row r="33" spans="1:7" s="5" customFormat="1" ht="15" customHeight="1" x14ac:dyDescent="0.3">
      <c r="A33" s="2"/>
      <c r="B33" s="13" t="s">
        <v>13</v>
      </c>
      <c r="C33" s="3">
        <v>121</v>
      </c>
      <c r="D33" s="3"/>
      <c r="E33" s="3"/>
      <c r="F33" s="3"/>
      <c r="G33" s="3"/>
    </row>
    <row r="34" spans="1:7" s="5" customFormat="1" ht="15" customHeight="1" x14ac:dyDescent="0.3">
      <c r="A34" s="2"/>
      <c r="B34" s="13" t="s">
        <v>14</v>
      </c>
      <c r="C34" s="3">
        <v>7</v>
      </c>
      <c r="D34" s="3"/>
      <c r="E34" s="3"/>
      <c r="F34" s="3"/>
      <c r="G34" s="3"/>
    </row>
    <row r="35" spans="1:7" s="5" customFormat="1" ht="15" customHeight="1" x14ac:dyDescent="0.3">
      <c r="A35" s="2"/>
      <c r="B35" s="13" t="s">
        <v>60</v>
      </c>
      <c r="C35" s="3">
        <v>1</v>
      </c>
      <c r="D35" s="3"/>
      <c r="E35" s="3"/>
      <c r="F35" s="3"/>
      <c r="G35" s="3"/>
    </row>
    <row r="36" spans="1:7" s="5" customFormat="1" ht="15" customHeight="1" x14ac:dyDescent="0.3">
      <c r="A36" s="2">
        <v>3</v>
      </c>
      <c r="B36" s="11" t="s">
        <v>39</v>
      </c>
      <c r="C36" s="4">
        <f>SUM(C37:C44)</f>
        <v>1826</v>
      </c>
      <c r="D36" s="4" t="s">
        <v>59</v>
      </c>
      <c r="E36" s="24">
        <f>C36*100/7002</f>
        <v>26.078263353327621</v>
      </c>
      <c r="F36" s="3"/>
      <c r="G36" s="3"/>
    </row>
    <row r="37" spans="1:7" s="5" customFormat="1" ht="15" customHeight="1" x14ac:dyDescent="0.3">
      <c r="A37" s="2"/>
      <c r="B37" s="13" t="s">
        <v>22</v>
      </c>
      <c r="C37" s="3">
        <v>44</v>
      </c>
      <c r="D37" s="3"/>
      <c r="E37" s="3"/>
      <c r="F37" s="3"/>
      <c r="G37" s="3"/>
    </row>
    <row r="38" spans="1:7" s="5" customFormat="1" ht="15" customHeight="1" x14ac:dyDescent="0.3">
      <c r="A38" s="2"/>
      <c r="B38" s="13" t="s">
        <v>23</v>
      </c>
      <c r="C38" s="3">
        <v>107</v>
      </c>
      <c r="D38" s="3"/>
      <c r="E38" s="3"/>
      <c r="F38" s="3"/>
      <c r="G38" s="3"/>
    </row>
    <row r="39" spans="1:7" s="5" customFormat="1" ht="15" customHeight="1" x14ac:dyDescent="0.3">
      <c r="A39" s="2"/>
      <c r="B39" s="13" t="s">
        <v>24</v>
      </c>
      <c r="C39" s="3">
        <v>1667</v>
      </c>
      <c r="D39" s="3"/>
      <c r="E39" s="3"/>
      <c r="F39" s="3"/>
      <c r="G39" s="3"/>
    </row>
    <row r="40" spans="1:7" s="5" customFormat="1" ht="15" customHeight="1" x14ac:dyDescent="0.3">
      <c r="A40" s="2"/>
      <c r="B40" s="13" t="s">
        <v>25</v>
      </c>
      <c r="C40" s="3">
        <v>7</v>
      </c>
      <c r="D40" s="3"/>
      <c r="E40" s="3"/>
      <c r="F40" s="3"/>
      <c r="G40" s="3"/>
    </row>
    <row r="41" spans="1:7" s="5" customFormat="1" ht="15" customHeight="1" x14ac:dyDescent="0.3">
      <c r="A41" s="2"/>
      <c r="B41" s="13" t="s">
        <v>36</v>
      </c>
      <c r="C41" s="3">
        <v>0</v>
      </c>
      <c r="D41" s="3"/>
      <c r="E41" s="3"/>
      <c r="F41" s="3"/>
      <c r="G41" s="3"/>
    </row>
    <row r="42" spans="1:7" s="5" customFormat="1" ht="15" customHeight="1" x14ac:dyDescent="0.3">
      <c r="A42" s="2"/>
      <c r="B42" s="13" t="s">
        <v>37</v>
      </c>
      <c r="C42" s="3">
        <v>0</v>
      </c>
      <c r="D42" s="3"/>
      <c r="E42" s="62" t="s">
        <v>40</v>
      </c>
      <c r="F42" s="63"/>
      <c r="G42" s="64"/>
    </row>
    <row r="43" spans="1:7" s="5" customFormat="1" ht="15" customHeight="1" x14ac:dyDescent="0.3">
      <c r="A43" s="2"/>
      <c r="B43" s="13" t="s">
        <v>35</v>
      </c>
      <c r="C43" s="3">
        <v>0</v>
      </c>
      <c r="D43" s="3"/>
      <c r="E43" s="65"/>
      <c r="F43" s="66"/>
      <c r="G43" s="67"/>
    </row>
    <row r="44" spans="1:7" s="5" customFormat="1" ht="15" customHeight="1" x14ac:dyDescent="0.3">
      <c r="A44" s="2"/>
      <c r="B44" s="13" t="s">
        <v>26</v>
      </c>
      <c r="C44" s="3">
        <v>1</v>
      </c>
      <c r="D44" s="3"/>
      <c r="E44" s="3"/>
      <c r="F44" s="3"/>
      <c r="G44" s="3"/>
    </row>
    <row r="45" spans="1:7" s="5" customFormat="1" ht="15" customHeight="1" x14ac:dyDescent="0.3">
      <c r="A45" s="2">
        <v>4</v>
      </c>
      <c r="B45" s="11" t="s">
        <v>27</v>
      </c>
      <c r="C45" s="4">
        <v>1345</v>
      </c>
      <c r="D45" s="4" t="s">
        <v>28</v>
      </c>
      <c r="E45" s="19">
        <f>C45*100/7002</f>
        <v>19.208797486432449</v>
      </c>
      <c r="F45" s="31">
        <v>7323799000</v>
      </c>
      <c r="G45" s="32"/>
    </row>
    <row r="46" spans="1:7" s="5" customFormat="1" ht="15" customHeight="1" x14ac:dyDescent="0.3">
      <c r="A46" s="2">
        <v>5</v>
      </c>
      <c r="B46" s="11" t="s">
        <v>15</v>
      </c>
      <c r="C46" s="3"/>
      <c r="D46" s="3"/>
      <c r="E46" s="6"/>
      <c r="F46" s="3"/>
      <c r="G46" s="3"/>
    </row>
    <row r="47" spans="1:7" s="5" customFormat="1" ht="15" customHeight="1" x14ac:dyDescent="0.3">
      <c r="A47" s="3"/>
      <c r="B47" s="7" t="s">
        <v>16</v>
      </c>
      <c r="C47" s="3">
        <v>98</v>
      </c>
      <c r="D47" s="3" t="s">
        <v>61</v>
      </c>
      <c r="E47" s="40">
        <v>149250000</v>
      </c>
      <c r="F47" s="40"/>
      <c r="G47" s="41">
        <f>SUM(C47:C48)</f>
        <v>220</v>
      </c>
    </row>
    <row r="48" spans="1:7" s="5" customFormat="1" ht="15" customHeight="1" x14ac:dyDescent="0.3">
      <c r="A48" s="2"/>
      <c r="B48" s="7" t="s">
        <v>17</v>
      </c>
      <c r="C48" s="3">
        <v>122</v>
      </c>
      <c r="D48" s="3" t="s">
        <v>44</v>
      </c>
      <c r="E48" s="40">
        <v>191625000</v>
      </c>
      <c r="F48" s="40"/>
      <c r="G48" s="42"/>
    </row>
    <row r="49" spans="1:7" s="5" customFormat="1" ht="15.95" customHeight="1" x14ac:dyDescent="0.3">
      <c r="A49" s="2"/>
      <c r="B49" s="3"/>
      <c r="C49" s="3"/>
      <c r="D49" s="4" t="s">
        <v>18</v>
      </c>
      <c r="E49" s="39">
        <f>SUM(E47:F48)</f>
        <v>340875000</v>
      </c>
      <c r="F49" s="39"/>
      <c r="G49" s="8"/>
    </row>
    <row r="50" spans="1:7" ht="18.75" x14ac:dyDescent="0.3">
      <c r="A50" s="33">
        <v>6</v>
      </c>
      <c r="B50" s="35" t="s">
        <v>63</v>
      </c>
      <c r="C50" s="3">
        <v>46</v>
      </c>
      <c r="D50" s="68">
        <v>128000000</v>
      </c>
      <c r="E50" s="68"/>
      <c r="F50" s="10">
        <v>404497800</v>
      </c>
    </row>
    <row r="52" spans="1:7" ht="15.75" x14ac:dyDescent="0.25">
      <c r="B52" s="10">
        <v>349185000</v>
      </c>
      <c r="F52" s="36">
        <v>116000000</v>
      </c>
      <c r="G52" s="37"/>
    </row>
    <row r="53" spans="1:7" ht="15.75" x14ac:dyDescent="0.25">
      <c r="B53" s="10">
        <v>2731080000</v>
      </c>
      <c r="F53" s="36">
        <v>235497800</v>
      </c>
      <c r="G53" s="37"/>
    </row>
    <row r="54" spans="1:7" ht="15.75" x14ac:dyDescent="0.25">
      <c r="B54" s="10">
        <v>7323799000</v>
      </c>
      <c r="F54" s="36">
        <v>404497800</v>
      </c>
      <c r="G54" s="37"/>
    </row>
    <row r="55" spans="1:7" ht="15.75" x14ac:dyDescent="0.25">
      <c r="B55" s="10">
        <f>SUM(B52:B54)</f>
        <v>10404064000</v>
      </c>
      <c r="F55" s="36">
        <f>SUM(F52:F54)</f>
        <v>755995600</v>
      </c>
      <c r="G55" s="37"/>
    </row>
  </sheetData>
  <mergeCells count="15">
    <mergeCell ref="D50:E50"/>
    <mergeCell ref="D21:G21"/>
    <mergeCell ref="F25:G26"/>
    <mergeCell ref="E49:F49"/>
    <mergeCell ref="F30:G30"/>
    <mergeCell ref="F18:G18"/>
    <mergeCell ref="E42:G43"/>
    <mergeCell ref="E47:F47"/>
    <mergeCell ref="G47:G48"/>
    <mergeCell ref="E48:F48"/>
    <mergeCell ref="A1:G1"/>
    <mergeCell ref="E3:F3"/>
    <mergeCell ref="D5:G5"/>
    <mergeCell ref="F9:G10"/>
    <mergeCell ref="D13:G13"/>
  </mergeCells>
  <phoneticPr fontId="8" type="noConversion"/>
  <conditionalFormatting sqref="E42">
    <cfRule type="cellIs" dxfId="2" priority="1" stopIfTrue="1" operator="notEqual">
      <formula>0</formula>
    </cfRule>
  </conditionalFormatting>
  <pageMargins left="0.39370078740157483" right="0.19685039370078741" top="0.19685039370078741" bottom="0.19685039370078741" header="0" footer="0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view="pageBreakPreview" zoomScaleNormal="100" workbookViewId="0">
      <selection activeCell="B5" sqref="B5"/>
    </sheetView>
  </sheetViews>
  <sheetFormatPr defaultRowHeight="15" x14ac:dyDescent="0.25"/>
  <cols>
    <col min="1" max="1" width="5.83203125" style="9" customWidth="1"/>
    <col min="2" max="2" width="33" style="9" customWidth="1"/>
    <col min="3" max="4" width="8.83203125" style="9" customWidth="1"/>
    <col min="5" max="5" width="10.5" style="9" customWidth="1"/>
    <col min="6" max="6" width="16.83203125" style="9" customWidth="1"/>
    <col min="7" max="7" width="20.83203125" style="9" customWidth="1"/>
    <col min="8" max="16384" width="9.33203125" style="9"/>
  </cols>
  <sheetData>
    <row r="1" spans="1:7" s="1" customFormat="1" ht="30" customHeight="1" x14ac:dyDescent="0.2">
      <c r="A1" s="59" t="s">
        <v>64</v>
      </c>
      <c r="B1" s="59"/>
      <c r="C1" s="59"/>
      <c r="D1" s="59"/>
      <c r="E1" s="59"/>
      <c r="F1" s="59"/>
      <c r="G1" s="59"/>
    </row>
    <row r="2" spans="1:7" s="1" customFormat="1" ht="18" customHeight="1" x14ac:dyDescent="0.2">
      <c r="A2" s="12" t="s">
        <v>0</v>
      </c>
      <c r="B2" s="12"/>
      <c r="C2" s="12" t="s">
        <v>1</v>
      </c>
      <c r="D2" s="12"/>
      <c r="E2" s="12" t="s">
        <v>2</v>
      </c>
      <c r="F2" s="12" t="s">
        <v>3</v>
      </c>
      <c r="G2" s="12" t="s">
        <v>4</v>
      </c>
    </row>
    <row r="3" spans="1:7" s="5" customFormat="1" ht="18" customHeight="1" x14ac:dyDescent="0.3">
      <c r="A3" s="2">
        <v>1</v>
      </c>
      <c r="B3" s="13" t="s">
        <v>19</v>
      </c>
      <c r="C3" s="4"/>
      <c r="D3" s="3"/>
      <c r="E3" s="69">
        <f>SUM(F7:F8,F11:F12,F15:F16,F19:F20)</f>
        <v>88250000</v>
      </c>
      <c r="F3" s="69"/>
      <c r="G3" s="34" t="s">
        <v>5</v>
      </c>
    </row>
    <row r="4" spans="1:7" s="5" customFormat="1" ht="18" customHeight="1" x14ac:dyDescent="0.3">
      <c r="A4" s="2"/>
      <c r="B4" s="3" t="s">
        <v>6</v>
      </c>
      <c r="C4" s="4">
        <f>SUM(C5,C13)</f>
        <v>1039</v>
      </c>
      <c r="D4" s="4" t="s">
        <v>65</v>
      </c>
      <c r="E4" s="19">
        <f>C4*100/8208</f>
        <v>12.658382066276802</v>
      </c>
      <c r="F4" s="29" t="s">
        <v>66</v>
      </c>
      <c r="G4" s="3" t="s">
        <v>38</v>
      </c>
    </row>
    <row r="5" spans="1:7" s="5" customFormat="1" ht="30" customHeight="1" x14ac:dyDescent="0.3">
      <c r="A5" s="2"/>
      <c r="B5" s="11" t="s">
        <v>20</v>
      </c>
      <c r="C5" s="4">
        <f>SUM(C6:C12)</f>
        <v>295</v>
      </c>
      <c r="D5" s="52" t="s">
        <v>7</v>
      </c>
      <c r="E5" s="53"/>
      <c r="F5" s="53"/>
      <c r="G5" s="54"/>
    </row>
    <row r="6" spans="1:7" s="5" customFormat="1" ht="17.100000000000001" customHeight="1" x14ac:dyDescent="0.3">
      <c r="A6" s="15"/>
      <c r="B6" s="16" t="s">
        <v>8</v>
      </c>
      <c r="C6" s="13">
        <v>0</v>
      </c>
      <c r="D6" s="17" t="s">
        <v>67</v>
      </c>
      <c r="E6" s="18">
        <f t="shared" ref="E6:E12" si="0">C6*100/2176</f>
        <v>0</v>
      </c>
      <c r="F6" s="13"/>
      <c r="G6" s="13"/>
    </row>
    <row r="7" spans="1:7" s="5" customFormat="1" ht="17.100000000000001" customHeight="1" x14ac:dyDescent="0.3">
      <c r="A7" s="15"/>
      <c r="B7" s="16" t="s">
        <v>9</v>
      </c>
      <c r="C7" s="13">
        <v>5</v>
      </c>
      <c r="D7" s="17" t="s">
        <v>67</v>
      </c>
      <c r="E7" s="18">
        <f t="shared" si="0"/>
        <v>0.22977941176470587</v>
      </c>
      <c r="F7" s="10">
        <f>700000*G7</f>
        <v>2100000</v>
      </c>
      <c r="G7" s="17">
        <f>2+1</f>
        <v>3</v>
      </c>
    </row>
    <row r="8" spans="1:7" s="5" customFormat="1" ht="17.100000000000001" customHeight="1" x14ac:dyDescent="0.3">
      <c r="A8" s="15"/>
      <c r="B8" s="16" t="s">
        <v>10</v>
      </c>
      <c r="C8" s="13">
        <v>39</v>
      </c>
      <c r="D8" s="17" t="s">
        <v>67</v>
      </c>
      <c r="E8" s="18">
        <f t="shared" si="0"/>
        <v>1.7922794117647058</v>
      </c>
      <c r="F8" s="10">
        <f>400000*G8</f>
        <v>9600000</v>
      </c>
      <c r="G8" s="17">
        <f>1+7+16</f>
        <v>24</v>
      </c>
    </row>
    <row r="9" spans="1:7" s="5" customFormat="1" ht="17.100000000000001" customHeight="1" x14ac:dyDescent="0.3">
      <c r="A9" s="15"/>
      <c r="B9" s="16" t="s">
        <v>29</v>
      </c>
      <c r="C9" s="13">
        <v>21</v>
      </c>
      <c r="D9" s="17" t="s">
        <v>67</v>
      </c>
      <c r="E9" s="18">
        <f t="shared" si="0"/>
        <v>0.96507352941176472</v>
      </c>
      <c r="F9" s="45" t="s">
        <v>31</v>
      </c>
      <c r="G9" s="46"/>
    </row>
    <row r="10" spans="1:7" s="5" customFormat="1" ht="17.100000000000001" customHeight="1" x14ac:dyDescent="0.3">
      <c r="A10" s="15"/>
      <c r="B10" s="16" t="s">
        <v>30</v>
      </c>
      <c r="C10" s="13">
        <f>19+32+51+4+2+21+50</f>
        <v>179</v>
      </c>
      <c r="D10" s="17" t="s">
        <v>67</v>
      </c>
      <c r="E10" s="18">
        <f t="shared" si="0"/>
        <v>8.226102941176471</v>
      </c>
      <c r="F10" s="47"/>
      <c r="G10" s="48"/>
    </row>
    <row r="11" spans="1:7" s="5" customFormat="1" ht="17.100000000000001" customHeight="1" x14ac:dyDescent="0.3">
      <c r="A11" s="15"/>
      <c r="B11" s="16" t="s">
        <v>32</v>
      </c>
      <c r="C11" s="13">
        <f>2+2+4+1+3+3+12</f>
        <v>27</v>
      </c>
      <c r="D11" s="17" t="s">
        <v>67</v>
      </c>
      <c r="E11" s="18">
        <f t="shared" si="0"/>
        <v>1.2408088235294117</v>
      </c>
      <c r="F11" s="20">
        <f>250000*G11</f>
        <v>4500000</v>
      </c>
      <c r="G11" s="17">
        <f>3+3+12</f>
        <v>18</v>
      </c>
    </row>
    <row r="12" spans="1:7" s="5" customFormat="1" ht="17.100000000000001" customHeight="1" x14ac:dyDescent="0.3">
      <c r="A12" s="15"/>
      <c r="B12" s="16" t="s">
        <v>33</v>
      </c>
      <c r="C12" s="13">
        <f>3+1+3+5+12</f>
        <v>24</v>
      </c>
      <c r="D12" s="17" t="s">
        <v>67</v>
      </c>
      <c r="E12" s="18">
        <f t="shared" si="0"/>
        <v>1.1029411764705883</v>
      </c>
      <c r="F12" s="10">
        <f>500000*G12</f>
        <v>8500000</v>
      </c>
      <c r="G12" s="17">
        <f>5+12</f>
        <v>17</v>
      </c>
    </row>
    <row r="13" spans="1:7" s="5" customFormat="1" ht="30" customHeight="1" x14ac:dyDescent="0.3">
      <c r="A13" s="2"/>
      <c r="B13" s="4" t="s">
        <v>49</v>
      </c>
      <c r="C13" s="4">
        <f>SUM(C14:C20)</f>
        <v>744</v>
      </c>
      <c r="D13" s="52" t="s">
        <v>7</v>
      </c>
      <c r="E13" s="53"/>
      <c r="F13" s="53"/>
      <c r="G13" s="54"/>
    </row>
    <row r="14" spans="1:7" s="5" customFormat="1" ht="17.100000000000001" customHeight="1" x14ac:dyDescent="0.3">
      <c r="A14" s="15"/>
      <c r="B14" s="16" t="s">
        <v>8</v>
      </c>
      <c r="C14" s="13">
        <v>0</v>
      </c>
      <c r="D14" s="17" t="s">
        <v>68</v>
      </c>
      <c r="E14" s="18">
        <f>C14*100/6032</f>
        <v>0</v>
      </c>
      <c r="F14" s="13"/>
      <c r="G14" s="13"/>
    </row>
    <row r="15" spans="1:7" s="5" customFormat="1" ht="17.100000000000001" customHeight="1" x14ac:dyDescent="0.3">
      <c r="A15" s="15"/>
      <c r="B15" s="16" t="s">
        <v>9</v>
      </c>
      <c r="C15" s="13">
        <f>1+2+4</f>
        <v>7</v>
      </c>
      <c r="D15" s="17" t="s">
        <v>68</v>
      </c>
      <c r="E15" s="18">
        <f t="shared" ref="E15:E20" si="1">C15*100/6032</f>
        <v>0.11604774535809019</v>
      </c>
      <c r="F15" s="10">
        <f>700000*G15</f>
        <v>4900000</v>
      </c>
      <c r="G15" s="17">
        <f>1+2+4</f>
        <v>7</v>
      </c>
    </row>
    <row r="16" spans="1:7" s="5" customFormat="1" ht="17.100000000000001" customHeight="1" x14ac:dyDescent="0.3">
      <c r="A16" s="15"/>
      <c r="B16" s="16" t="s">
        <v>10</v>
      </c>
      <c r="C16" s="13">
        <f>6+48+6+2+3+19+19</f>
        <v>103</v>
      </c>
      <c r="D16" s="17" t="s">
        <v>68</v>
      </c>
      <c r="E16" s="18">
        <f t="shared" si="1"/>
        <v>1.7075596816976126</v>
      </c>
      <c r="F16" s="10">
        <f>400000*G16</f>
        <v>16400000</v>
      </c>
      <c r="G16" s="17">
        <f>3+19+19</f>
        <v>41</v>
      </c>
    </row>
    <row r="17" spans="1:7" s="5" customFormat="1" ht="17.100000000000001" customHeight="1" x14ac:dyDescent="0.3">
      <c r="A17" s="15"/>
      <c r="B17" s="16" t="s">
        <v>29</v>
      </c>
      <c r="C17" s="13">
        <f>21+9+14</f>
        <v>44</v>
      </c>
      <c r="D17" s="17" t="s">
        <v>68</v>
      </c>
      <c r="E17" s="18">
        <f t="shared" si="1"/>
        <v>0.72944297082228116</v>
      </c>
      <c r="F17" s="30"/>
      <c r="G17" s="25"/>
    </row>
    <row r="18" spans="1:7" s="5" customFormat="1" ht="17.100000000000001" customHeight="1" x14ac:dyDescent="0.3">
      <c r="A18" s="15"/>
      <c r="B18" s="16" t="s">
        <v>30</v>
      </c>
      <c r="C18" s="13">
        <f>11+194+11+14+10+62+133</f>
        <v>435</v>
      </c>
      <c r="D18" s="17" t="s">
        <v>68</v>
      </c>
      <c r="E18" s="18">
        <f t="shared" si="1"/>
        <v>7.2115384615384617</v>
      </c>
      <c r="F18" s="60" t="s">
        <v>42</v>
      </c>
      <c r="G18" s="61"/>
    </row>
    <row r="19" spans="1:7" s="5" customFormat="1" ht="17.100000000000001" customHeight="1" x14ac:dyDescent="0.3">
      <c r="A19" s="15"/>
      <c r="B19" s="16" t="s">
        <v>32</v>
      </c>
      <c r="C19" s="13">
        <f>17+29+48</f>
        <v>94</v>
      </c>
      <c r="D19" s="17" t="s">
        <v>68</v>
      </c>
      <c r="E19" s="18">
        <f t="shared" si="1"/>
        <v>1.5583554376657824</v>
      </c>
      <c r="F19" s="20">
        <f>250000*G19</f>
        <v>19250000</v>
      </c>
      <c r="G19" s="17">
        <f>29+48</f>
        <v>77</v>
      </c>
    </row>
    <row r="20" spans="1:7" s="5" customFormat="1" ht="17.100000000000001" customHeight="1" x14ac:dyDescent="0.3">
      <c r="A20" s="15"/>
      <c r="B20" s="16" t="s">
        <v>33</v>
      </c>
      <c r="C20" s="13">
        <f>2+13+2+17+27</f>
        <v>61</v>
      </c>
      <c r="D20" s="17" t="s">
        <v>68</v>
      </c>
      <c r="E20" s="18">
        <f t="shared" si="1"/>
        <v>1.0112732095490715</v>
      </c>
      <c r="F20" s="10">
        <f>500000*G20</f>
        <v>23000000</v>
      </c>
      <c r="G20" s="17">
        <f>2+17+27</f>
        <v>46</v>
      </c>
    </row>
    <row r="21" spans="1:7" s="5" customFormat="1" ht="18" customHeight="1" x14ac:dyDescent="0.3">
      <c r="A21" s="2"/>
      <c r="B21" s="4" t="s">
        <v>11</v>
      </c>
      <c r="C21" s="13">
        <v>0</v>
      </c>
      <c r="D21" s="13" t="s">
        <v>57</v>
      </c>
      <c r="E21" s="18">
        <f>C21*100/105</f>
        <v>0</v>
      </c>
      <c r="F21" s="21"/>
      <c r="G21" s="22"/>
    </row>
    <row r="22" spans="1:7" s="5" customFormat="1" ht="32.1" customHeight="1" x14ac:dyDescent="0.3">
      <c r="A22" s="15"/>
      <c r="B22" s="14" t="s">
        <v>69</v>
      </c>
      <c r="C22" s="26">
        <v>13</v>
      </c>
      <c r="D22" s="26" t="s">
        <v>70</v>
      </c>
      <c r="E22" s="27">
        <f>C22*100/187</f>
        <v>6.9518716577540109</v>
      </c>
      <c r="F22" s="43" t="s">
        <v>34</v>
      </c>
      <c r="G22" s="44"/>
    </row>
    <row r="23" spans="1:7" s="5" customFormat="1" ht="18" customHeight="1" x14ac:dyDescent="0.3">
      <c r="A23" s="2">
        <v>2</v>
      </c>
      <c r="B23" s="3" t="s">
        <v>21</v>
      </c>
      <c r="C23" s="4">
        <f>SUM(C24:C27)</f>
        <v>273</v>
      </c>
      <c r="D23" s="4" t="s">
        <v>71</v>
      </c>
      <c r="E23" s="23">
        <f>C23*100/9359</f>
        <v>2.9169783096484667</v>
      </c>
      <c r="F23" s="3"/>
      <c r="G23" s="3"/>
    </row>
    <row r="24" spans="1:7" s="5" customFormat="1" ht="17.100000000000001" customHeight="1" x14ac:dyDescent="0.3">
      <c r="A24" s="2"/>
      <c r="B24" s="13" t="s">
        <v>12</v>
      </c>
      <c r="C24" s="3">
        <v>25</v>
      </c>
      <c r="D24" s="3"/>
      <c r="E24" s="3"/>
      <c r="F24" s="3"/>
      <c r="G24" s="3"/>
    </row>
    <row r="25" spans="1:7" s="5" customFormat="1" ht="17.100000000000001" customHeight="1" x14ac:dyDescent="0.3">
      <c r="A25" s="2"/>
      <c r="B25" s="13" t="s">
        <v>13</v>
      </c>
      <c r="C25" s="3">
        <v>242</v>
      </c>
      <c r="D25" s="3"/>
      <c r="E25" s="3"/>
      <c r="F25" s="3"/>
      <c r="G25" s="3"/>
    </row>
    <row r="26" spans="1:7" s="5" customFormat="1" ht="17.100000000000001" customHeight="1" x14ac:dyDescent="0.3">
      <c r="A26" s="2"/>
      <c r="B26" s="13" t="s">
        <v>14</v>
      </c>
      <c r="C26" s="3">
        <v>3</v>
      </c>
      <c r="D26" s="3"/>
      <c r="E26" s="3"/>
      <c r="F26" s="3"/>
      <c r="G26" s="3"/>
    </row>
    <row r="27" spans="1:7" s="5" customFormat="1" ht="17.100000000000001" customHeight="1" x14ac:dyDescent="0.3">
      <c r="A27" s="2"/>
      <c r="B27" s="13" t="s">
        <v>60</v>
      </c>
      <c r="C27" s="3">
        <v>3</v>
      </c>
      <c r="D27" s="3"/>
      <c r="E27" s="3"/>
      <c r="F27" s="3"/>
      <c r="G27" s="3"/>
    </row>
    <row r="28" spans="1:7" s="5" customFormat="1" ht="18" customHeight="1" x14ac:dyDescent="0.3">
      <c r="A28" s="2">
        <v>3</v>
      </c>
      <c r="B28" s="11" t="s">
        <v>39</v>
      </c>
      <c r="C28" s="4">
        <f>SUM(C29:C36)</f>
        <v>1173</v>
      </c>
      <c r="D28" s="4" t="s">
        <v>71</v>
      </c>
      <c r="E28" s="24">
        <f>C28*100/9359</f>
        <v>12.533390319478578</v>
      </c>
      <c r="F28" s="3"/>
      <c r="G28" s="3"/>
    </row>
    <row r="29" spans="1:7" s="5" customFormat="1" ht="17.100000000000001" customHeight="1" x14ac:dyDescent="0.3">
      <c r="A29" s="2"/>
      <c r="B29" s="13" t="s">
        <v>22</v>
      </c>
      <c r="C29" s="3">
        <v>33</v>
      </c>
      <c r="D29" s="3"/>
      <c r="E29" s="3"/>
      <c r="F29" s="3"/>
      <c r="G29" s="3"/>
    </row>
    <row r="30" spans="1:7" s="5" customFormat="1" ht="17.100000000000001" customHeight="1" x14ac:dyDescent="0.3">
      <c r="A30" s="2"/>
      <c r="B30" s="13" t="s">
        <v>72</v>
      </c>
      <c r="C30" s="3">
        <v>171</v>
      </c>
      <c r="D30" s="3"/>
      <c r="E30" s="3"/>
      <c r="F30" s="3"/>
      <c r="G30" s="3"/>
    </row>
    <row r="31" spans="1:7" s="5" customFormat="1" ht="17.100000000000001" customHeight="1" x14ac:dyDescent="0.3">
      <c r="A31" s="2"/>
      <c r="B31" s="13" t="s">
        <v>24</v>
      </c>
      <c r="C31" s="3">
        <v>959</v>
      </c>
      <c r="D31" s="3"/>
      <c r="E31" s="3"/>
      <c r="F31" s="3"/>
      <c r="G31" s="3"/>
    </row>
    <row r="32" spans="1:7" s="5" customFormat="1" ht="17.100000000000001" customHeight="1" x14ac:dyDescent="0.3">
      <c r="A32" s="2"/>
      <c r="B32" s="13" t="s">
        <v>25</v>
      </c>
      <c r="C32" s="3">
        <v>3</v>
      </c>
      <c r="D32" s="3"/>
      <c r="E32" s="3"/>
      <c r="F32" s="3"/>
      <c r="G32" s="3"/>
    </row>
    <row r="33" spans="1:7" s="5" customFormat="1" ht="17.100000000000001" customHeight="1" x14ac:dyDescent="0.3">
      <c r="A33" s="2"/>
      <c r="B33" s="13" t="s">
        <v>36</v>
      </c>
      <c r="C33" s="3">
        <v>0</v>
      </c>
      <c r="D33" s="3"/>
      <c r="E33" s="3"/>
      <c r="F33" s="3"/>
      <c r="G33" s="3"/>
    </row>
    <row r="34" spans="1:7" s="5" customFormat="1" ht="17.100000000000001" customHeight="1" x14ac:dyDescent="0.3">
      <c r="A34" s="2"/>
      <c r="B34" s="13" t="s">
        <v>37</v>
      </c>
      <c r="C34" s="3">
        <v>0</v>
      </c>
      <c r="D34" s="3"/>
      <c r="E34" s="70" t="s">
        <v>40</v>
      </c>
      <c r="F34" s="71"/>
      <c r="G34" s="72"/>
    </row>
    <row r="35" spans="1:7" s="5" customFormat="1" ht="17.100000000000001" customHeight="1" x14ac:dyDescent="0.3">
      <c r="A35" s="2"/>
      <c r="B35" s="13" t="s">
        <v>35</v>
      </c>
      <c r="C35" s="3">
        <v>0</v>
      </c>
      <c r="D35" s="3"/>
      <c r="E35" s="73"/>
      <c r="F35" s="74"/>
      <c r="G35" s="75"/>
    </row>
    <row r="36" spans="1:7" s="5" customFormat="1" ht="17.100000000000001" customHeight="1" x14ac:dyDescent="0.3">
      <c r="A36" s="2"/>
      <c r="B36" s="13" t="s">
        <v>26</v>
      </c>
      <c r="C36" s="3">
        <v>7</v>
      </c>
      <c r="D36" s="3"/>
      <c r="E36" s="3"/>
      <c r="F36" s="3"/>
      <c r="G36" s="3"/>
    </row>
    <row r="37" spans="1:7" s="5" customFormat="1" ht="18" customHeight="1" x14ac:dyDescent="0.3">
      <c r="A37" s="2">
        <v>4</v>
      </c>
      <c r="B37" s="11" t="s">
        <v>27</v>
      </c>
      <c r="C37" s="4">
        <v>2235</v>
      </c>
      <c r="D37" s="4" t="s">
        <v>28</v>
      </c>
      <c r="E37" s="19">
        <f>C37*100/9359</f>
        <v>23.880756491078106</v>
      </c>
      <c r="F37" s="39">
        <v>15519000000</v>
      </c>
      <c r="G37" s="39"/>
    </row>
    <row r="38" spans="1:7" s="5" customFormat="1" ht="18" customHeight="1" x14ac:dyDescent="0.3">
      <c r="A38" s="2">
        <v>5</v>
      </c>
      <c r="B38" s="11" t="s">
        <v>15</v>
      </c>
      <c r="C38" s="3"/>
      <c r="D38" s="3"/>
      <c r="E38" s="6"/>
      <c r="F38" s="3"/>
      <c r="G38" s="3"/>
    </row>
    <row r="39" spans="1:7" s="5" customFormat="1" ht="18" customHeight="1" x14ac:dyDescent="0.3">
      <c r="A39" s="3"/>
      <c r="B39" s="7" t="s">
        <v>16</v>
      </c>
      <c r="C39" s="3">
        <v>179</v>
      </c>
      <c r="D39" s="3" t="s">
        <v>73</v>
      </c>
      <c r="E39" s="40">
        <v>278750000</v>
      </c>
      <c r="F39" s="40"/>
      <c r="G39" s="41">
        <f>SUM(C39:C40)</f>
        <v>435</v>
      </c>
    </row>
    <row r="40" spans="1:7" s="5" customFormat="1" ht="18" customHeight="1" x14ac:dyDescent="0.3">
      <c r="A40" s="2"/>
      <c r="B40" s="7" t="s">
        <v>17</v>
      </c>
      <c r="C40" s="3">
        <v>256</v>
      </c>
      <c r="D40" s="3" t="s">
        <v>74</v>
      </c>
      <c r="E40" s="40">
        <v>399500000</v>
      </c>
      <c r="F40" s="40"/>
      <c r="G40" s="42"/>
    </row>
    <row r="41" spans="1:7" s="5" customFormat="1" ht="18" customHeight="1" x14ac:dyDescent="0.3">
      <c r="A41" s="2"/>
      <c r="B41" s="3"/>
      <c r="C41" s="3"/>
      <c r="D41" s="4" t="s">
        <v>18</v>
      </c>
      <c r="E41" s="39">
        <f>SUM(E39:F40)</f>
        <v>678250000</v>
      </c>
      <c r="F41" s="39"/>
      <c r="G41" s="8"/>
    </row>
  </sheetData>
  <mergeCells count="13">
    <mergeCell ref="E41:F41"/>
    <mergeCell ref="A1:G1"/>
    <mergeCell ref="E3:F3"/>
    <mergeCell ref="D5:G5"/>
    <mergeCell ref="F9:G10"/>
    <mergeCell ref="D13:G13"/>
    <mergeCell ref="F18:G18"/>
    <mergeCell ref="F22:G22"/>
    <mergeCell ref="E34:G35"/>
    <mergeCell ref="F37:G37"/>
    <mergeCell ref="E39:F39"/>
    <mergeCell ref="G39:G40"/>
    <mergeCell ref="E40:F40"/>
  </mergeCells>
  <conditionalFormatting sqref="E34">
    <cfRule type="cellIs" dxfId="1" priority="1" stopIfTrue="1" operator="notEqual">
      <formula>0</formula>
    </cfRule>
  </conditionalFormatting>
  <pageMargins left="0.5" right="0.25" top="0.5" bottom="0.5" header="0" footer="0.2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view="pageBreakPreview" zoomScaleNormal="100" workbookViewId="0">
      <selection activeCell="M9" sqref="M9"/>
    </sheetView>
  </sheetViews>
  <sheetFormatPr defaultRowHeight="15" x14ac:dyDescent="0.25"/>
  <cols>
    <col min="1" max="1" width="5.83203125" style="9" customWidth="1"/>
    <col min="2" max="2" width="33" style="9" customWidth="1"/>
    <col min="3" max="3" width="8.83203125" style="9" customWidth="1"/>
    <col min="4" max="4" width="10.83203125" style="9" customWidth="1"/>
    <col min="5" max="5" width="10.5" style="9" customWidth="1"/>
    <col min="6" max="6" width="16.83203125" style="9" customWidth="1"/>
    <col min="7" max="7" width="20.83203125" style="9" customWidth="1"/>
    <col min="8" max="16384" width="9.33203125" style="9"/>
  </cols>
  <sheetData>
    <row r="1" spans="1:7" s="1" customFormat="1" ht="30" customHeight="1" x14ac:dyDescent="0.2">
      <c r="A1" s="59" t="s">
        <v>75</v>
      </c>
      <c r="B1" s="59"/>
      <c r="C1" s="59"/>
      <c r="D1" s="59"/>
      <c r="E1" s="59"/>
      <c r="F1" s="59"/>
      <c r="G1" s="59"/>
    </row>
    <row r="2" spans="1:7" s="1" customFormat="1" ht="18" customHeight="1" x14ac:dyDescent="0.2">
      <c r="A2" s="12" t="s">
        <v>0</v>
      </c>
      <c r="B2" s="12"/>
      <c r="C2" s="12" t="s">
        <v>1</v>
      </c>
      <c r="D2" s="12"/>
      <c r="E2" s="12" t="s">
        <v>2</v>
      </c>
      <c r="F2" s="12" t="s">
        <v>3</v>
      </c>
      <c r="G2" s="12" t="s">
        <v>4</v>
      </c>
    </row>
    <row r="3" spans="1:7" s="5" customFormat="1" ht="18" customHeight="1" x14ac:dyDescent="0.3">
      <c r="A3" s="2">
        <v>1</v>
      </c>
      <c r="B3" s="13" t="s">
        <v>19</v>
      </c>
      <c r="C3" s="4"/>
      <c r="D3" s="3"/>
      <c r="E3" s="69">
        <f>SUM(F7:F8,F11:F12,F15:F16,F19:F20)</f>
        <v>0</v>
      </c>
      <c r="F3" s="69"/>
      <c r="G3" s="34" t="s">
        <v>5</v>
      </c>
    </row>
    <row r="4" spans="1:7" s="5" customFormat="1" ht="18" customHeight="1" x14ac:dyDescent="0.3">
      <c r="A4" s="2"/>
      <c r="B4" s="3" t="s">
        <v>6</v>
      </c>
      <c r="C4" s="4">
        <f>SUM(C5,C13)</f>
        <v>0</v>
      </c>
      <c r="D4" s="4" t="s">
        <v>41</v>
      </c>
      <c r="E4" s="19">
        <f>C4*100/8208</f>
        <v>0</v>
      </c>
      <c r="F4" s="29" t="s">
        <v>41</v>
      </c>
      <c r="G4" s="3" t="s">
        <v>38</v>
      </c>
    </row>
    <row r="5" spans="1:7" s="5" customFormat="1" ht="30" customHeight="1" x14ac:dyDescent="0.3">
      <c r="A5" s="2"/>
      <c r="B5" s="11" t="s">
        <v>20</v>
      </c>
      <c r="C5" s="4">
        <f>SUM(C6:C12)</f>
        <v>0</v>
      </c>
      <c r="D5" s="52" t="s">
        <v>7</v>
      </c>
      <c r="E5" s="53"/>
      <c r="F5" s="53"/>
      <c r="G5" s="54"/>
    </row>
    <row r="6" spans="1:7" s="5" customFormat="1" ht="17.100000000000001" customHeight="1" x14ac:dyDescent="0.3">
      <c r="A6" s="15"/>
      <c r="B6" s="16" t="s">
        <v>8</v>
      </c>
      <c r="C6" s="13"/>
      <c r="D6" s="17" t="s">
        <v>41</v>
      </c>
      <c r="E6" s="18">
        <f t="shared" ref="E6:E12" si="0">C6*100/2176</f>
        <v>0</v>
      </c>
      <c r="F6" s="13"/>
      <c r="G6" s="13"/>
    </row>
    <row r="7" spans="1:7" s="5" customFormat="1" ht="17.100000000000001" customHeight="1" x14ac:dyDescent="0.3">
      <c r="A7" s="15"/>
      <c r="B7" s="16" t="s">
        <v>9</v>
      </c>
      <c r="C7" s="13"/>
      <c r="D7" s="17" t="s">
        <v>41</v>
      </c>
      <c r="E7" s="18">
        <f t="shared" si="0"/>
        <v>0</v>
      </c>
      <c r="F7" s="10"/>
      <c r="G7" s="17"/>
    </row>
    <row r="8" spans="1:7" s="5" customFormat="1" ht="17.100000000000001" customHeight="1" x14ac:dyDescent="0.3">
      <c r="A8" s="15"/>
      <c r="B8" s="16" t="s">
        <v>10</v>
      </c>
      <c r="C8" s="13"/>
      <c r="D8" s="17" t="s">
        <v>41</v>
      </c>
      <c r="E8" s="18">
        <f t="shared" si="0"/>
        <v>0</v>
      </c>
      <c r="F8" s="10"/>
      <c r="G8" s="17"/>
    </row>
    <row r="9" spans="1:7" s="5" customFormat="1" ht="17.100000000000001" customHeight="1" x14ac:dyDescent="0.3">
      <c r="A9" s="15"/>
      <c r="B9" s="16" t="s">
        <v>29</v>
      </c>
      <c r="C9" s="13"/>
      <c r="D9" s="17" t="s">
        <v>41</v>
      </c>
      <c r="E9" s="18">
        <f t="shared" si="0"/>
        <v>0</v>
      </c>
      <c r="F9" s="45" t="s">
        <v>31</v>
      </c>
      <c r="G9" s="46"/>
    </row>
    <row r="10" spans="1:7" s="5" customFormat="1" ht="17.100000000000001" customHeight="1" x14ac:dyDescent="0.3">
      <c r="A10" s="15"/>
      <c r="B10" s="16" t="s">
        <v>30</v>
      </c>
      <c r="C10" s="13"/>
      <c r="D10" s="17" t="s">
        <v>41</v>
      </c>
      <c r="E10" s="18">
        <f t="shared" si="0"/>
        <v>0</v>
      </c>
      <c r="F10" s="47"/>
      <c r="G10" s="48"/>
    </row>
    <row r="11" spans="1:7" s="5" customFormat="1" ht="17.100000000000001" customHeight="1" x14ac:dyDescent="0.3">
      <c r="A11" s="15"/>
      <c r="B11" s="16" t="s">
        <v>32</v>
      </c>
      <c r="C11" s="13"/>
      <c r="D11" s="17" t="s">
        <v>41</v>
      </c>
      <c r="E11" s="18">
        <f t="shared" si="0"/>
        <v>0</v>
      </c>
      <c r="F11" s="20"/>
      <c r="G11" s="17"/>
    </row>
    <row r="12" spans="1:7" s="5" customFormat="1" ht="17.100000000000001" customHeight="1" x14ac:dyDescent="0.3">
      <c r="A12" s="15"/>
      <c r="B12" s="16" t="s">
        <v>33</v>
      </c>
      <c r="C12" s="13"/>
      <c r="D12" s="17" t="s">
        <v>41</v>
      </c>
      <c r="E12" s="18">
        <f t="shared" si="0"/>
        <v>0</v>
      </c>
      <c r="F12" s="10"/>
      <c r="G12" s="17"/>
    </row>
    <row r="13" spans="1:7" s="5" customFormat="1" ht="30" customHeight="1" x14ac:dyDescent="0.3">
      <c r="A13" s="2"/>
      <c r="B13" s="11" t="s">
        <v>49</v>
      </c>
      <c r="C13" s="4">
        <f>SUM(C14:C20)</f>
        <v>0</v>
      </c>
      <c r="D13" s="52" t="s">
        <v>7</v>
      </c>
      <c r="E13" s="53"/>
      <c r="F13" s="53"/>
      <c r="G13" s="54"/>
    </row>
    <row r="14" spans="1:7" s="5" customFormat="1" ht="17.100000000000001" customHeight="1" x14ac:dyDescent="0.3">
      <c r="A14" s="15"/>
      <c r="B14" s="16" t="s">
        <v>8</v>
      </c>
      <c r="C14" s="13"/>
      <c r="D14" s="17" t="s">
        <v>41</v>
      </c>
      <c r="E14" s="18">
        <f>C14*100/6032</f>
        <v>0</v>
      </c>
      <c r="F14" s="13"/>
      <c r="G14" s="13"/>
    </row>
    <row r="15" spans="1:7" s="5" customFormat="1" ht="17.100000000000001" customHeight="1" x14ac:dyDescent="0.3">
      <c r="A15" s="15"/>
      <c r="B15" s="16" t="s">
        <v>9</v>
      </c>
      <c r="C15" s="13"/>
      <c r="D15" s="17" t="s">
        <v>41</v>
      </c>
      <c r="E15" s="18">
        <f t="shared" ref="E15:E20" si="1">C15*100/6032</f>
        <v>0</v>
      </c>
      <c r="F15" s="10"/>
      <c r="G15" s="17"/>
    </row>
    <row r="16" spans="1:7" s="5" customFormat="1" ht="17.100000000000001" customHeight="1" x14ac:dyDescent="0.3">
      <c r="A16" s="15"/>
      <c r="B16" s="16" t="s">
        <v>10</v>
      </c>
      <c r="C16" s="13"/>
      <c r="D16" s="17" t="s">
        <v>41</v>
      </c>
      <c r="E16" s="18">
        <f t="shared" si="1"/>
        <v>0</v>
      </c>
      <c r="F16" s="10"/>
      <c r="G16" s="17"/>
    </row>
    <row r="17" spans="1:7" s="5" customFormat="1" ht="17.100000000000001" customHeight="1" x14ac:dyDescent="0.3">
      <c r="A17" s="15"/>
      <c r="B17" s="16" t="s">
        <v>29</v>
      </c>
      <c r="C17" s="13"/>
      <c r="D17" s="17" t="s">
        <v>41</v>
      </c>
      <c r="E17" s="18">
        <f t="shared" si="1"/>
        <v>0</v>
      </c>
      <c r="F17" s="30"/>
      <c r="G17" s="25"/>
    </row>
    <row r="18" spans="1:7" s="5" customFormat="1" ht="17.100000000000001" customHeight="1" x14ac:dyDescent="0.3">
      <c r="A18" s="15"/>
      <c r="B18" s="16" t="s">
        <v>30</v>
      </c>
      <c r="C18" s="13"/>
      <c r="D18" s="17" t="s">
        <v>41</v>
      </c>
      <c r="E18" s="18">
        <f t="shared" si="1"/>
        <v>0</v>
      </c>
      <c r="F18" s="60" t="s">
        <v>42</v>
      </c>
      <c r="G18" s="61"/>
    </row>
    <row r="19" spans="1:7" s="5" customFormat="1" ht="17.100000000000001" customHeight="1" x14ac:dyDescent="0.3">
      <c r="A19" s="15"/>
      <c r="B19" s="16" t="s">
        <v>32</v>
      </c>
      <c r="C19" s="13"/>
      <c r="D19" s="17" t="s">
        <v>41</v>
      </c>
      <c r="E19" s="18">
        <f t="shared" si="1"/>
        <v>0</v>
      </c>
      <c r="F19" s="20"/>
      <c r="G19" s="17"/>
    </row>
    <row r="20" spans="1:7" s="5" customFormat="1" ht="17.100000000000001" customHeight="1" x14ac:dyDescent="0.3">
      <c r="A20" s="15"/>
      <c r="B20" s="16" t="s">
        <v>33</v>
      </c>
      <c r="C20" s="13"/>
      <c r="D20" s="17" t="s">
        <v>41</v>
      </c>
      <c r="E20" s="18">
        <f t="shared" si="1"/>
        <v>0</v>
      </c>
      <c r="F20" s="10"/>
      <c r="G20" s="17"/>
    </row>
    <row r="21" spans="1:7" s="5" customFormat="1" ht="18" customHeight="1" x14ac:dyDescent="0.3">
      <c r="A21" s="2"/>
      <c r="B21" s="11" t="s">
        <v>11</v>
      </c>
      <c r="C21" s="13">
        <v>0</v>
      </c>
      <c r="D21" s="13" t="s">
        <v>57</v>
      </c>
      <c r="E21" s="18">
        <f>C21*100/105</f>
        <v>0</v>
      </c>
      <c r="F21" s="21"/>
      <c r="G21" s="22"/>
    </row>
    <row r="22" spans="1:7" s="5" customFormat="1" ht="32.1" customHeight="1" x14ac:dyDescent="0.3">
      <c r="A22" s="15"/>
      <c r="B22" s="14" t="s">
        <v>69</v>
      </c>
      <c r="C22" s="26"/>
      <c r="D22" s="26" t="s">
        <v>76</v>
      </c>
      <c r="E22" s="27">
        <f>C22*100/187</f>
        <v>0</v>
      </c>
      <c r="F22" s="43" t="s">
        <v>34</v>
      </c>
      <c r="G22" s="44"/>
    </row>
    <row r="23" spans="1:7" s="5" customFormat="1" ht="18" customHeight="1" x14ac:dyDescent="0.3">
      <c r="A23" s="2">
        <v>2</v>
      </c>
      <c r="B23" s="11" t="s">
        <v>21</v>
      </c>
      <c r="C23" s="4">
        <f>SUM(C24:C27)</f>
        <v>112</v>
      </c>
      <c r="D23" s="4" t="s">
        <v>80</v>
      </c>
      <c r="E23" s="23">
        <f>C23*100/11579</f>
        <v>0.96726833059849726</v>
      </c>
      <c r="F23" s="3"/>
      <c r="G23" s="3"/>
    </row>
    <row r="24" spans="1:7" s="5" customFormat="1" ht="17.100000000000001" customHeight="1" x14ac:dyDescent="0.3">
      <c r="A24" s="2"/>
      <c r="B24" s="13" t="s">
        <v>12</v>
      </c>
      <c r="C24" s="3">
        <v>36</v>
      </c>
      <c r="D24" s="3"/>
      <c r="E24" s="3"/>
      <c r="F24" s="3"/>
      <c r="G24" s="3"/>
    </row>
    <row r="25" spans="1:7" s="5" customFormat="1" ht="17.100000000000001" customHeight="1" x14ac:dyDescent="0.3">
      <c r="A25" s="2"/>
      <c r="B25" s="13" t="s">
        <v>13</v>
      </c>
      <c r="C25" s="3">
        <v>72</v>
      </c>
      <c r="D25" s="3"/>
      <c r="E25" s="3"/>
      <c r="F25" s="3"/>
      <c r="G25" s="3"/>
    </row>
    <row r="26" spans="1:7" s="5" customFormat="1" ht="17.100000000000001" customHeight="1" x14ac:dyDescent="0.3">
      <c r="A26" s="2"/>
      <c r="B26" s="13" t="s">
        <v>14</v>
      </c>
      <c r="C26" s="3">
        <v>2</v>
      </c>
      <c r="D26" s="3"/>
      <c r="E26" s="3"/>
      <c r="F26" s="3"/>
      <c r="G26" s="3"/>
    </row>
    <row r="27" spans="1:7" s="5" customFormat="1" ht="17.100000000000001" customHeight="1" x14ac:dyDescent="0.3">
      <c r="A27" s="2"/>
      <c r="B27" s="13" t="s">
        <v>35</v>
      </c>
      <c r="C27" s="3">
        <v>2</v>
      </c>
      <c r="D27" s="3"/>
      <c r="E27" s="3"/>
      <c r="F27" s="3"/>
      <c r="G27" s="3"/>
    </row>
    <row r="28" spans="1:7" s="5" customFormat="1" ht="18" customHeight="1" x14ac:dyDescent="0.3">
      <c r="A28" s="2">
        <v>3</v>
      </c>
      <c r="B28" s="11" t="s">
        <v>77</v>
      </c>
      <c r="C28" s="4">
        <f>SUM(C29:C36)</f>
        <v>2796</v>
      </c>
      <c r="D28" s="4" t="s">
        <v>80</v>
      </c>
      <c r="E28" s="24">
        <f>C28*100/11579</f>
        <v>24.147162967441059</v>
      </c>
      <c r="F28" s="3"/>
      <c r="G28" s="3"/>
    </row>
    <row r="29" spans="1:7" s="5" customFormat="1" ht="17.100000000000001" customHeight="1" x14ac:dyDescent="0.3">
      <c r="A29" s="2"/>
      <c r="B29" s="13" t="s">
        <v>22</v>
      </c>
      <c r="C29" s="3">
        <v>30</v>
      </c>
      <c r="D29" s="3"/>
      <c r="E29" s="3"/>
      <c r="F29" s="3"/>
      <c r="G29" s="3"/>
    </row>
    <row r="30" spans="1:7" s="5" customFormat="1" ht="17.100000000000001" customHeight="1" x14ac:dyDescent="0.3">
      <c r="A30" s="2"/>
      <c r="B30" s="13" t="s">
        <v>72</v>
      </c>
      <c r="C30" s="3">
        <v>251</v>
      </c>
      <c r="D30" s="3"/>
      <c r="E30" s="3"/>
      <c r="F30" s="3"/>
      <c r="G30" s="3"/>
    </row>
    <row r="31" spans="1:7" s="5" customFormat="1" ht="17.100000000000001" customHeight="1" x14ac:dyDescent="0.3">
      <c r="A31" s="2"/>
      <c r="B31" s="13" t="s">
        <v>24</v>
      </c>
      <c r="C31" s="3">
        <v>2506</v>
      </c>
      <c r="D31" s="3"/>
      <c r="E31" s="3"/>
      <c r="F31" s="3"/>
      <c r="G31" s="3"/>
    </row>
    <row r="32" spans="1:7" s="5" customFormat="1" ht="17.100000000000001" customHeight="1" x14ac:dyDescent="0.3">
      <c r="A32" s="2"/>
      <c r="B32" s="13" t="s">
        <v>25</v>
      </c>
      <c r="C32" s="3">
        <v>2</v>
      </c>
      <c r="D32" s="3"/>
      <c r="E32" s="3"/>
      <c r="F32" s="3"/>
      <c r="G32" s="3"/>
    </row>
    <row r="33" spans="1:7" s="5" customFormat="1" ht="17.100000000000001" customHeight="1" x14ac:dyDescent="0.3">
      <c r="A33" s="2"/>
      <c r="B33" s="13" t="s">
        <v>36</v>
      </c>
      <c r="C33" s="3">
        <v>2</v>
      </c>
      <c r="D33" s="3"/>
      <c r="E33" s="3"/>
      <c r="F33" s="3"/>
      <c r="G33" s="3"/>
    </row>
    <row r="34" spans="1:7" s="5" customFormat="1" ht="17.100000000000001" customHeight="1" x14ac:dyDescent="0.3">
      <c r="A34" s="2"/>
      <c r="B34" s="13" t="s">
        <v>37</v>
      </c>
      <c r="C34" s="3">
        <v>0</v>
      </c>
      <c r="D34" s="3"/>
      <c r="E34" s="70" t="s">
        <v>40</v>
      </c>
      <c r="F34" s="71"/>
      <c r="G34" s="72"/>
    </row>
    <row r="35" spans="1:7" s="5" customFormat="1" ht="17.100000000000001" customHeight="1" x14ac:dyDescent="0.3">
      <c r="A35" s="2"/>
      <c r="B35" s="13" t="s">
        <v>35</v>
      </c>
      <c r="C35" s="3">
        <v>0</v>
      </c>
      <c r="D35" s="3"/>
      <c r="E35" s="73"/>
      <c r="F35" s="74"/>
      <c r="G35" s="75"/>
    </row>
    <row r="36" spans="1:7" s="5" customFormat="1" ht="17.100000000000001" customHeight="1" x14ac:dyDescent="0.3">
      <c r="A36" s="2"/>
      <c r="B36" s="13" t="s">
        <v>26</v>
      </c>
      <c r="C36" s="3">
        <v>5</v>
      </c>
      <c r="D36" s="3"/>
      <c r="E36" s="3"/>
      <c r="F36" s="3"/>
      <c r="G36" s="3"/>
    </row>
    <row r="37" spans="1:7" s="5" customFormat="1" ht="18" customHeight="1" x14ac:dyDescent="0.3">
      <c r="A37" s="2">
        <v>4</v>
      </c>
      <c r="B37" s="11" t="s">
        <v>27</v>
      </c>
      <c r="C37" s="4">
        <v>3467</v>
      </c>
      <c r="D37" s="4" t="s">
        <v>28</v>
      </c>
      <c r="E37" s="19">
        <f>C37*100/11579</f>
        <v>29.942136626651696</v>
      </c>
      <c r="F37" s="39"/>
      <c r="G37" s="39"/>
    </row>
    <row r="38" spans="1:7" s="5" customFormat="1" ht="18" customHeight="1" x14ac:dyDescent="0.3">
      <c r="A38" s="2">
        <v>5</v>
      </c>
      <c r="B38" s="11" t="s">
        <v>15</v>
      </c>
      <c r="C38" s="3"/>
      <c r="D38" s="3"/>
      <c r="E38" s="6"/>
      <c r="F38" s="3"/>
      <c r="G38" s="38" t="s">
        <v>79</v>
      </c>
    </row>
    <row r="39" spans="1:7" s="5" customFormat="1" ht="18" customHeight="1" x14ac:dyDescent="0.3">
      <c r="A39" s="3"/>
      <c r="B39" s="7" t="s">
        <v>16</v>
      </c>
      <c r="C39" s="3">
        <v>237</v>
      </c>
      <c r="D39" s="3" t="s">
        <v>78</v>
      </c>
      <c r="E39" s="40">
        <v>406750000</v>
      </c>
      <c r="F39" s="40"/>
      <c r="G39" s="41">
        <f>SUM(C39:C40)</f>
        <v>237</v>
      </c>
    </row>
    <row r="40" spans="1:7" s="5" customFormat="1" ht="18" customHeight="1" x14ac:dyDescent="0.3">
      <c r="A40" s="2"/>
      <c r="B40" s="7" t="s">
        <v>17</v>
      </c>
      <c r="C40" s="3"/>
      <c r="D40" s="3" t="s">
        <v>41</v>
      </c>
      <c r="E40" s="40"/>
      <c r="F40" s="40"/>
      <c r="G40" s="42"/>
    </row>
    <row r="41" spans="1:7" s="5" customFormat="1" ht="18" customHeight="1" x14ac:dyDescent="0.3">
      <c r="A41" s="2"/>
      <c r="B41" s="3"/>
      <c r="C41" s="3"/>
      <c r="D41" s="4" t="s">
        <v>18</v>
      </c>
      <c r="E41" s="39">
        <f>SUM(E39:F40)</f>
        <v>406750000</v>
      </c>
      <c r="F41" s="39"/>
      <c r="G41" s="8"/>
    </row>
  </sheetData>
  <mergeCells count="13">
    <mergeCell ref="F18:G18"/>
    <mergeCell ref="A1:G1"/>
    <mergeCell ref="E3:F3"/>
    <mergeCell ref="D5:G5"/>
    <mergeCell ref="F9:G10"/>
    <mergeCell ref="D13:G13"/>
    <mergeCell ref="E41:F41"/>
    <mergeCell ref="F22:G22"/>
    <mergeCell ref="E34:G35"/>
    <mergeCell ref="F37:G37"/>
    <mergeCell ref="E39:F39"/>
    <mergeCell ref="G39:G40"/>
    <mergeCell ref="E40:F40"/>
  </mergeCells>
  <conditionalFormatting sqref="E34">
    <cfRule type="cellIs" dxfId="0" priority="1" stopIfTrue="1" operator="notEqual">
      <formula>0</formula>
    </cfRule>
  </conditionalFormatting>
  <pageMargins left="0.5" right="0.25" top="0.5" bottom="0.5" header="0" footer="0.2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2016-2017</vt:lpstr>
      <vt:lpstr>2017-2018</vt:lpstr>
      <vt:lpstr>2018-2019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2019-05-10T00:53:16Z</cp:lastPrinted>
  <dcterms:created xsi:type="dcterms:W3CDTF">2009-10-20T01:10:05Z</dcterms:created>
  <dcterms:modified xsi:type="dcterms:W3CDTF">2019-07-30T01:03:11Z</dcterms:modified>
</cp:coreProperties>
</file>